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Lists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<sst xmlns="http://schemas.openxmlformats.org/spreadsheetml/2006/main" count="57" uniqueCount="44">
  <si>
    <t>Gantt Chart: Project Timeline</t>
  </si>
  <si>
    <t>Enter tasks with start and end dates. Bars, progress and today's date update automatically.</t>
  </si>
  <si>
    <t>Project start:</t>
  </si>
  <si>
    <t>Timeline shows 70 days from this date. Change it to scroll.</t>
  </si>
  <si>
    <t>Task</t>
  </si>
  <si>
    <t>Owner</t>
  </si>
  <si>
    <t>Start</t>
  </si>
  <si>
    <t>End</t>
  </si>
  <si>
    <t>Days</t>
  </si>
  <si>
    <t>% done</t>
  </si>
  <si>
    <t>Status</t>
  </si>
  <si>
    <t>Kick-off and goals</t>
  </si>
  <si>
    <t>Sara</t>
  </si>
  <si>
    <t>Done</t>
  </si>
  <si>
    <t>Research and requirements</t>
  </si>
  <si>
    <t>Ali</t>
  </si>
  <si>
    <t>Design mock-ups</t>
  </si>
  <si>
    <t>Noor</t>
  </si>
  <si>
    <t>In progress</t>
  </si>
  <si>
    <t>Content writing</t>
  </si>
  <si>
    <t>Omar</t>
  </si>
  <si>
    <t>Build pages</t>
  </si>
  <si>
    <t>Not started</t>
  </si>
  <si>
    <t>Testing and fixes</t>
  </si>
  <si>
    <t>Training the team</t>
  </si>
  <si>
    <t>Launch</t>
  </si>
  <si>
    <t>Key:</t>
  </si>
  <si>
    <t>Completed</t>
  </si>
  <si>
    <t>Planned</t>
  </si>
  <si>
    <t>Today</t>
  </si>
  <si>
    <t>Weekend (Fri–Sat)</t>
  </si>
  <si>
    <t>Blocked</t>
  </si>
  <si>
    <t>How to use this template</t>
  </si>
  <si>
    <t>Free template from simplifylearn.com</t>
  </si>
  <si>
    <t>Quick start</t>
  </si>
  <si>
    <t>1. Type the first day of your project (or the week you want to see) in the yellow cell B3. The timeline shows 70 days from that date.</t>
  </si>
  <si>
    <t>2. Replace the sample tasks: task name, owner, start date and end date. "Days" calculates automatically.</t>
  </si>
  <si>
    <t>3. Update "% done" (0–100%) and Status as work progresses. The dark part of each bar shows completed work.</t>
  </si>
  <si>
    <t>4. Today's date is highlighted yellow. End dates that have passed for unfinished tasks turn red.</t>
  </si>
  <si>
    <t>5. Weekends (Friday–Saturday) are shaded grey. For a Saturday–Sunday weekend, change the weekend rule in Home → Conditional Formatting → Manage Rules to WEEKDAY(I$5)=7 or 1.</t>
  </si>
  <si>
    <t>6. To see later weeks, change the date in B3 — the bars move automatically.</t>
  </si>
  <si>
    <t/>
  </si>
  <si>
    <t>Tip: keep tasks short (1–2 weeks). Long tasks are hard to track — break them into smaller steps.</t>
  </si>
  <si>
    <t>Works in Excel 2016 or later, Excel for the web and Google Sheets (File → Import).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</si>
</sst>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dd mmm"/>
  </numFmts>
  <fonts count="9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5F6B76"/>
      <sz val="10"/>
    </font>
    <font>
      <b/>
    </font>
    <font>
      <i/>
      <color rgb="FF5F6B76"/>
      <sz val="9"/>
    </font>
    <font>
      <b/>
      <color rgb="FF0E7670"/>
      <sz val="9"/>
    </font>
    <font>
      <b/>
      <color rgb="FFFFFFFF"/>
    </font>
    <font>
      <b/>
      <color rgb="FFFFFFFF"/>
      <sz val="8"/>
    </font>
    <font>
      <sz val="9"/>
    </font>
  </fonts>
  <fills count="9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F3F9F8"/>
      </patternFill>
    </fill>
    <fill>
      <patternFill patternType="solid">
        <fgColor rgb="FF9FD3CC"/>
      </patternFill>
    </fill>
    <fill>
      <patternFill patternType="solid">
        <fgColor rgb="FFFFD966"/>
      </patternFill>
    </fill>
    <fill>
      <patternFill patternType="solid">
        <fgColor rgb="FFF1F3F5"/>
      </patternFill>
    </fill>
  </fills>
  <borders count="3">
    <border>
      <left/>
      <right/>
      <top/>
      <bottom/>
      <diagonal/>
    </border>
    <border>
      <left style="thin">
        <color rgb="FFD5E8E5"/>
      </left>
      <right style="thin">
        <color rgb="FFD5E8E5"/>
      </right>
      <top style="thin">
        <color rgb="FFD5E8E5"/>
      </top>
      <bottom style="thin">
        <color rgb="FFD5E8E5"/>
      </bottom>
      <diagonal/>
    </border>
    <border>
      <left style="hair">
        <color rgb="FFE5EAF0"/>
      </left>
      <right/>
      <top/>
      <bottom style="hair">
        <color rgb="FFE5EAF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indent="1"/>
    </xf>
    <xf numFmtId="0" fontId="3" fillId="0" borderId="0" xfId="0" applyFont="1"/>
    <xf numFmtId="164" fontId="0" fillId="3" borderId="1" xfId="0" applyNumberFormat="1" applyFill="1" applyBorder="1"/>
    <xf numFmtId="0" fontId="4" fillId="0" borderId="0" xfId="0" applyFont="1"/>
    <xf numFmtId="0" fontId="5" fillId="0" borderId="0" xfId="0" applyFont="1"/>
    <xf numFmtId="0" fontId="6" fillId="4" borderId="1" xfId="0" applyFont="1" applyFill="1" applyBorder="1" applyAlignment="1">
      <alignment horizontal="center" vertical="center" wrapText="1"/>
    </xf>
    <xf numFmtId="165" fontId="7" fillId="4" borderId="0" xfId="0" applyNumberFormat="1" applyFont="1" applyFill="1" applyAlignment="1">
      <alignment horizontal="center" vertical="center" textRotation="90"/>
    </xf>
    <xf numFmtId="0" fontId="0" fillId="0" borderId="1" xfId="0" applyBorder="1"/>
    <xf numFmtId="165" fontId="0" fillId="0" borderId="1" xfId="0" applyNumberFormat="1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2" xfId="0" applyBorder="1"/>
    <xf numFmtId="0" fontId="0" fillId="5" borderId="1" xfId="0" applyFill="1" applyBorder="1"/>
    <xf numFmtId="165" fontId="0" fillId="5" borderId="1" xfId="0" applyNumberFormat="1" applyFill="1" applyBorder="1"/>
    <xf numFmtId="0" fontId="0" fillId="5" borderId="1" xfId="0" applyFill="1" applyBorder="1" applyAlignment="1">
      <alignment horizontal="center"/>
    </xf>
    <xf numFmtId="9" fontId="0" fillId="5" borderId="1" xfId="0" applyNumberFormat="1" applyFill="1" applyBorder="1" applyAlignment="1">
      <alignment horizontal="center"/>
    </xf>
    <xf numFmtId="0" fontId="0" fillId="2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8" fillId="0" borderId="0" xfId="0" applyFont="1"/>
    <xf numFmtId="0" fontId="6" fillId="4" borderId="0" xfId="0" applyFont="1" applyFill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8">
    <dxf>
      <fill>
        <patternFill patternType="solid">
          <bgColor rgb="FF0E7670"/>
        </patternFill>
      </fill>
    </dxf>
    <dxf>
      <fill>
        <patternFill patternType="solid">
          <bgColor rgb="FF9FD3CC"/>
        </patternFill>
      </fill>
    </dxf>
    <dxf>
      <fill>
        <patternFill patternType="solid">
          <bgColor rgb="FFFFD966"/>
        </patternFill>
      </fill>
    </dxf>
    <dxf>
      <fill>
        <patternFill patternType="solid">
          <bgColor rgb="FFF1F3F5"/>
        </patternFill>
      </fill>
    </dxf>
    <dxf>
      <font>
        <b/>
        <color rgb="FF0E7670"/>
      </font>
      <fill>
        <patternFill patternType="solid">
          <bgColor rgb="FFD2EAE7"/>
        </patternFill>
      </fill>
    </dxf>
    <dxf>
      <font>
        <b/>
        <color rgb="FFB42318"/>
      </font>
      <fill>
        <patternFill patternType="solid">
          <bgColor rgb="FFF8D7D7"/>
        </patternFill>
      </fill>
    </dxf>
    <dxf>
      <fill>
        <patternFill patternType="solid">
          <bgColor rgb="FFFFE7C2"/>
        </patternFill>
      </fill>
    </dxf>
    <dxf>
      <font>
        <b/>
        <color rgb="FFB42318"/>
      </font>
      <fill>
        <patternFill patternType="solid">
          <bgColor rgb="FFF8D7D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  <pageSetUpPr fitToPage="1"/>
  </sheetPr>
  <dimension ref="A1:BZ38"/>
  <sheetViews>
    <sheetView workbookViewId="0" zoomScale="90">
      <pane xSplit="7" ySplit="5" topLeftCell="H6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2" customWidth="1"/>
    <col min="3" max="4" width="10" customWidth="1"/>
    <col min="5" max="5" width="7" customWidth="1"/>
    <col min="6" max="6" width="8" customWidth="1"/>
    <col min="7" max="7" width="12" customWidth="1"/>
    <col min="9" max="78" width="2.8" customWidth="1"/>
  </cols>
  <sheetData>
    <row r="1" ht="34" customHeight="1" spans="1:7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3" x14ac:dyDescent="0.25">
      <c r="A3" s="3" t="s">
        <v>2</v>
      </c>
      <c r="B3" s="4">
        <v>46313.875</v>
      </c>
      <c r="C3" s="5" t="s">
        <v>3</v>
      </c>
    </row>
    <row r="4" spans="9:78" x14ac:dyDescent="0.25">
      <c r="I4" s="6">
        <f>IF(OR(0=0,DAY(I5)=1),TEXT(I5,"mmm"),"")</f>
      </c>
      <c r="J4" s="6">
        <f>IF(OR(1=0,DAY(J5)=1),TEXT(J5,"mmm"),"")</f>
      </c>
      <c r="K4" s="6">
        <f>IF(OR(2=0,DAY(K5)=1),TEXT(K5,"mmm"),"")</f>
      </c>
      <c r="L4" s="6">
        <f>IF(OR(3=0,DAY(L5)=1),TEXT(L5,"mmm"),"")</f>
      </c>
      <c r="M4" s="6">
        <f>IF(OR(4=0,DAY(M5)=1),TEXT(M5,"mmm"),"")</f>
      </c>
      <c r="N4" s="6">
        <f>IF(OR(5=0,DAY(N5)=1),TEXT(N5,"mmm"),"")</f>
      </c>
      <c r="O4" s="6">
        <f>IF(OR(6=0,DAY(O5)=1),TEXT(O5,"mmm"),"")</f>
      </c>
      <c r="P4" s="6">
        <f>IF(OR(7=0,DAY(P5)=1),TEXT(P5,"mmm"),"")</f>
      </c>
      <c r="Q4" s="6">
        <f>IF(OR(8=0,DAY(Q5)=1),TEXT(Q5,"mmm"),"")</f>
      </c>
      <c r="R4" s="6">
        <f>IF(OR(9=0,DAY(R5)=1),TEXT(R5,"mmm"),"")</f>
      </c>
      <c r="S4" s="6">
        <f>IF(OR(10=0,DAY(S5)=1),TEXT(S5,"mmm"),"")</f>
      </c>
      <c r="T4" s="6">
        <f>IF(OR(11=0,DAY(T5)=1),TEXT(T5,"mmm"),"")</f>
      </c>
      <c r="U4" s="6">
        <f>IF(OR(12=0,DAY(U5)=1),TEXT(U5,"mmm"),"")</f>
      </c>
      <c r="V4" s="6">
        <f>IF(OR(13=0,DAY(V5)=1),TEXT(V5,"mmm"),"")</f>
      </c>
      <c r="W4" s="6">
        <f>IF(OR(14=0,DAY(W5)=1),TEXT(W5,"mmm"),"")</f>
      </c>
      <c r="X4" s="6">
        <f>IF(OR(15=0,DAY(X5)=1),TEXT(X5,"mmm"),"")</f>
      </c>
      <c r="Y4" s="6">
        <f>IF(OR(16=0,DAY(Y5)=1),TEXT(Y5,"mmm"),"")</f>
      </c>
      <c r="Z4" s="6">
        <f>IF(OR(17=0,DAY(Z5)=1),TEXT(Z5,"mmm"),"")</f>
      </c>
      <c r="AA4" s="6">
        <f>IF(OR(18=0,DAY(AA5)=1),TEXT(AA5,"mmm"),"")</f>
      </c>
      <c r="AB4" s="6">
        <f>IF(OR(19=0,DAY(AB5)=1),TEXT(AB5,"mmm"),"")</f>
      </c>
      <c r="AC4" s="6">
        <f>IF(OR(20=0,DAY(AC5)=1),TEXT(AC5,"mmm"),"")</f>
      </c>
      <c r="AD4" s="6">
        <f>IF(OR(21=0,DAY(AD5)=1),TEXT(AD5,"mmm"),"")</f>
      </c>
      <c r="AE4" s="6">
        <f>IF(OR(22=0,DAY(AE5)=1),TEXT(AE5,"mmm"),"")</f>
      </c>
      <c r="AF4" s="6">
        <f>IF(OR(23=0,DAY(AF5)=1),TEXT(AF5,"mmm"),"")</f>
      </c>
      <c r="AG4" s="6">
        <f>IF(OR(24=0,DAY(AG5)=1),TEXT(AG5,"mmm"),"")</f>
      </c>
      <c r="AH4" s="6">
        <f>IF(OR(25=0,DAY(AH5)=1),TEXT(AH5,"mmm"),"")</f>
      </c>
      <c r="AI4" s="6">
        <f>IF(OR(26=0,DAY(AI5)=1),TEXT(AI5,"mmm"),"")</f>
      </c>
      <c r="AJ4" s="6">
        <f>IF(OR(27=0,DAY(AJ5)=1),TEXT(AJ5,"mmm"),"")</f>
      </c>
      <c r="AK4" s="6">
        <f>IF(OR(28=0,DAY(AK5)=1),TEXT(AK5,"mmm"),"")</f>
      </c>
      <c r="AL4" s="6">
        <f>IF(OR(29=0,DAY(AL5)=1),TEXT(AL5,"mmm"),"")</f>
      </c>
      <c r="AM4" s="6">
        <f>IF(OR(30=0,DAY(AM5)=1),TEXT(AM5,"mmm"),"")</f>
      </c>
      <c r="AN4" s="6">
        <f>IF(OR(31=0,DAY(AN5)=1),TEXT(AN5,"mmm"),"")</f>
      </c>
      <c r="AO4" s="6">
        <f>IF(OR(32=0,DAY(AO5)=1),TEXT(AO5,"mmm"),"")</f>
      </c>
      <c r="AP4" s="6">
        <f>IF(OR(33=0,DAY(AP5)=1),TEXT(AP5,"mmm"),"")</f>
      </c>
      <c r="AQ4" s="6">
        <f>IF(OR(34=0,DAY(AQ5)=1),TEXT(AQ5,"mmm"),"")</f>
      </c>
      <c r="AR4" s="6">
        <f>IF(OR(35=0,DAY(AR5)=1),TEXT(AR5,"mmm"),"")</f>
      </c>
      <c r="AS4" s="6">
        <f>IF(OR(36=0,DAY(AS5)=1),TEXT(AS5,"mmm"),"")</f>
      </c>
      <c r="AT4" s="6">
        <f>IF(OR(37=0,DAY(AT5)=1),TEXT(AT5,"mmm"),"")</f>
      </c>
      <c r="AU4" s="6">
        <f>IF(OR(38=0,DAY(AU5)=1),TEXT(AU5,"mmm"),"")</f>
      </c>
      <c r="AV4" s="6">
        <f>IF(OR(39=0,DAY(AV5)=1),TEXT(AV5,"mmm"),"")</f>
      </c>
      <c r="AW4" s="6">
        <f>IF(OR(40=0,DAY(AW5)=1),TEXT(AW5,"mmm"),"")</f>
      </c>
      <c r="AX4" s="6">
        <f>IF(OR(41=0,DAY(AX5)=1),TEXT(AX5,"mmm"),"")</f>
      </c>
      <c r="AY4" s="6">
        <f>IF(OR(42=0,DAY(AY5)=1),TEXT(AY5,"mmm"),"")</f>
      </c>
      <c r="AZ4" s="6">
        <f>IF(OR(43=0,DAY(AZ5)=1),TEXT(AZ5,"mmm"),"")</f>
      </c>
      <c r="BA4" s="6">
        <f>IF(OR(44=0,DAY(BA5)=1),TEXT(BA5,"mmm"),"")</f>
      </c>
      <c r="BB4" s="6">
        <f>IF(OR(45=0,DAY(BB5)=1),TEXT(BB5,"mmm"),"")</f>
      </c>
      <c r="BC4" s="6">
        <f>IF(OR(46=0,DAY(BC5)=1),TEXT(BC5,"mmm"),"")</f>
      </c>
      <c r="BD4" s="6">
        <f>IF(OR(47=0,DAY(BD5)=1),TEXT(BD5,"mmm"),"")</f>
      </c>
      <c r="BE4" s="6">
        <f>IF(OR(48=0,DAY(BE5)=1),TEXT(BE5,"mmm"),"")</f>
      </c>
      <c r="BF4" s="6">
        <f>IF(OR(49=0,DAY(BF5)=1),TEXT(BF5,"mmm"),"")</f>
      </c>
      <c r="BG4" s="6">
        <f>IF(OR(50=0,DAY(BG5)=1),TEXT(BG5,"mmm"),"")</f>
      </c>
      <c r="BH4" s="6">
        <f>IF(OR(51=0,DAY(BH5)=1),TEXT(BH5,"mmm"),"")</f>
      </c>
      <c r="BI4" s="6">
        <f>IF(OR(52=0,DAY(BI5)=1),TEXT(BI5,"mmm"),"")</f>
      </c>
      <c r="BJ4" s="6">
        <f>IF(OR(53=0,DAY(BJ5)=1),TEXT(BJ5,"mmm"),"")</f>
      </c>
      <c r="BK4" s="6">
        <f>IF(OR(54=0,DAY(BK5)=1),TEXT(BK5,"mmm"),"")</f>
      </c>
      <c r="BL4" s="6">
        <f>IF(OR(55=0,DAY(BL5)=1),TEXT(BL5,"mmm"),"")</f>
      </c>
      <c r="BM4" s="6">
        <f>IF(OR(56=0,DAY(BM5)=1),TEXT(BM5,"mmm"),"")</f>
      </c>
      <c r="BN4" s="6">
        <f>IF(OR(57=0,DAY(BN5)=1),TEXT(BN5,"mmm"),"")</f>
      </c>
      <c r="BO4" s="6">
        <f>IF(OR(58=0,DAY(BO5)=1),TEXT(BO5,"mmm"),"")</f>
      </c>
      <c r="BP4" s="6">
        <f>IF(OR(59=0,DAY(BP5)=1),TEXT(BP5,"mmm"),"")</f>
      </c>
      <c r="BQ4" s="6">
        <f>IF(OR(60=0,DAY(BQ5)=1),TEXT(BQ5,"mmm"),"")</f>
      </c>
      <c r="BR4" s="6">
        <f>IF(OR(61=0,DAY(BR5)=1),TEXT(BR5,"mmm"),"")</f>
      </c>
      <c r="BS4" s="6">
        <f>IF(OR(62=0,DAY(BS5)=1),TEXT(BS5,"mmm"),"")</f>
      </c>
      <c r="BT4" s="6">
        <f>IF(OR(63=0,DAY(BT5)=1),TEXT(BT5,"mmm"),"")</f>
      </c>
      <c r="BU4" s="6">
        <f>IF(OR(64=0,DAY(BU5)=1),TEXT(BU5,"mmm"),"")</f>
      </c>
      <c r="BV4" s="6">
        <f>IF(OR(65=0,DAY(BV5)=1),TEXT(BV5,"mmm"),"")</f>
      </c>
      <c r="BW4" s="6">
        <f>IF(OR(66=0,DAY(BW5)=1),TEXT(BW5,"mmm"),"")</f>
      </c>
      <c r="BX4" s="6">
        <f>IF(OR(67=0,DAY(BX5)=1),TEXT(BX5,"mmm"),"")</f>
      </c>
      <c r="BY4" s="6">
        <f>IF(OR(68=0,DAY(BY5)=1),TEXT(BY5,"mmm"),"")</f>
      </c>
      <c r="BZ4" s="6">
        <f>IF(OR(69=0,DAY(BZ5)=1),TEXT(BZ5,"mmm"),"")</f>
      </c>
    </row>
    <row r="5" ht="48" customHeight="1" spans="1:78" x14ac:dyDescent="0.2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I5" s="8">
        <f>$B$3+0</f>
      </c>
      <c r="J5" s="8">
        <f>$B$3+1</f>
      </c>
      <c r="K5" s="8">
        <f>$B$3+2</f>
      </c>
      <c r="L5" s="8">
        <f>$B$3+3</f>
      </c>
      <c r="M5" s="8">
        <f>$B$3+4</f>
      </c>
      <c r="N5" s="8">
        <f>$B$3+5</f>
      </c>
      <c r="O5" s="8">
        <f>$B$3+6</f>
      </c>
      <c r="P5" s="8">
        <f>$B$3+7</f>
      </c>
      <c r="Q5" s="8">
        <f>$B$3+8</f>
      </c>
      <c r="R5" s="8">
        <f>$B$3+9</f>
      </c>
      <c r="S5" s="8">
        <f>$B$3+10</f>
      </c>
      <c r="T5" s="8">
        <f>$B$3+11</f>
      </c>
      <c r="U5" s="8">
        <f>$B$3+12</f>
      </c>
      <c r="V5" s="8">
        <f>$B$3+13</f>
      </c>
      <c r="W5" s="8">
        <f>$B$3+14</f>
      </c>
      <c r="X5" s="8">
        <f>$B$3+15</f>
      </c>
      <c r="Y5" s="8">
        <f>$B$3+16</f>
      </c>
      <c r="Z5" s="8">
        <f>$B$3+17</f>
      </c>
      <c r="AA5" s="8">
        <f>$B$3+18</f>
      </c>
      <c r="AB5" s="8">
        <f>$B$3+19</f>
      </c>
      <c r="AC5" s="8">
        <f>$B$3+20</f>
      </c>
      <c r="AD5" s="8">
        <f>$B$3+21</f>
      </c>
      <c r="AE5" s="8">
        <f>$B$3+22</f>
      </c>
      <c r="AF5" s="8">
        <f>$B$3+23</f>
      </c>
      <c r="AG5" s="8">
        <f>$B$3+24</f>
      </c>
      <c r="AH5" s="8">
        <f>$B$3+25</f>
      </c>
      <c r="AI5" s="8">
        <f>$B$3+26</f>
      </c>
      <c r="AJ5" s="8">
        <f>$B$3+27</f>
      </c>
      <c r="AK5" s="8">
        <f>$B$3+28</f>
      </c>
      <c r="AL5" s="8">
        <f>$B$3+29</f>
      </c>
      <c r="AM5" s="8">
        <f>$B$3+30</f>
      </c>
      <c r="AN5" s="8">
        <f>$B$3+31</f>
      </c>
      <c r="AO5" s="8">
        <f>$B$3+32</f>
      </c>
      <c r="AP5" s="8">
        <f>$B$3+33</f>
      </c>
      <c r="AQ5" s="8">
        <f>$B$3+34</f>
      </c>
      <c r="AR5" s="8">
        <f>$B$3+35</f>
      </c>
      <c r="AS5" s="8">
        <f>$B$3+36</f>
      </c>
      <c r="AT5" s="8">
        <f>$B$3+37</f>
      </c>
      <c r="AU5" s="8">
        <f>$B$3+38</f>
      </c>
      <c r="AV5" s="8">
        <f>$B$3+39</f>
      </c>
      <c r="AW5" s="8">
        <f>$B$3+40</f>
      </c>
      <c r="AX5" s="8">
        <f>$B$3+41</f>
      </c>
      <c r="AY5" s="8">
        <f>$B$3+42</f>
      </c>
      <c r="AZ5" s="8">
        <f>$B$3+43</f>
      </c>
      <c r="BA5" s="8">
        <f>$B$3+44</f>
      </c>
      <c r="BB5" s="8">
        <f>$B$3+45</f>
      </c>
      <c r="BC5" s="8">
        <f>$B$3+46</f>
      </c>
      <c r="BD5" s="8">
        <f>$B$3+47</f>
      </c>
      <c r="BE5" s="8">
        <f>$B$3+48</f>
      </c>
      <c r="BF5" s="8">
        <f>$B$3+49</f>
      </c>
      <c r="BG5" s="8">
        <f>$B$3+50</f>
      </c>
      <c r="BH5" s="8">
        <f>$B$3+51</f>
      </c>
      <c r="BI5" s="8">
        <f>$B$3+52</f>
      </c>
      <c r="BJ5" s="8">
        <f>$B$3+53</f>
      </c>
      <c r="BK5" s="8">
        <f>$B$3+54</f>
      </c>
      <c r="BL5" s="8">
        <f>$B$3+55</f>
      </c>
      <c r="BM5" s="8">
        <f>$B$3+56</f>
      </c>
      <c r="BN5" s="8">
        <f>$B$3+57</f>
      </c>
      <c r="BO5" s="8">
        <f>$B$3+58</f>
      </c>
      <c r="BP5" s="8">
        <f>$B$3+59</f>
      </c>
      <c r="BQ5" s="8">
        <f>$B$3+60</f>
      </c>
      <c r="BR5" s="8">
        <f>$B$3+61</f>
      </c>
      <c r="BS5" s="8">
        <f>$B$3+62</f>
      </c>
      <c r="BT5" s="8">
        <f>$B$3+63</f>
      </c>
      <c r="BU5" s="8">
        <f>$B$3+64</f>
      </c>
      <c r="BV5" s="8">
        <f>$B$3+65</f>
      </c>
      <c r="BW5" s="8">
        <f>$B$3+66</f>
      </c>
      <c r="BX5" s="8">
        <f>$B$3+67</f>
      </c>
      <c r="BY5" s="8">
        <f>$B$3+68</f>
      </c>
      <c r="BZ5" s="8">
        <f>$B$3+69</f>
      </c>
    </row>
    <row r="6" spans="1:78" x14ac:dyDescent="0.25">
      <c r="A6" s="9" t="s">
        <v>11</v>
      </c>
      <c r="B6" s="9" t="s">
        <v>12</v>
      </c>
      <c r="C6" s="10">
        <v>46313.875</v>
      </c>
      <c r="D6" s="10">
        <v>46315.875</v>
      </c>
      <c r="E6" s="11">
        <f>IF(OR(C6="",D6=""),"",D6-C6+1)</f>
      </c>
      <c r="F6" s="12">
        <v>1</v>
      </c>
      <c r="G6" s="9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</row>
    <row r="7" spans="1:78" x14ac:dyDescent="0.25">
      <c r="A7" s="14" t="s">
        <v>14</v>
      </c>
      <c r="B7" s="14" t="s">
        <v>15</v>
      </c>
      <c r="C7" s="15">
        <v>46315.875</v>
      </c>
      <c r="D7" s="15">
        <v>46322.875</v>
      </c>
      <c r="E7" s="16">
        <f>IF(OR(C7="",D7=""),"",D7-C7+1)</f>
      </c>
      <c r="F7" s="17">
        <v>1</v>
      </c>
      <c r="G7" s="14" t="s">
        <v>13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</row>
    <row r="8" spans="1:78" x14ac:dyDescent="0.25">
      <c r="A8" s="9" t="s">
        <v>16</v>
      </c>
      <c r="B8" s="9" t="s">
        <v>17</v>
      </c>
      <c r="C8" s="10">
        <v>46321.875</v>
      </c>
      <c r="D8" s="10">
        <v>46332.875</v>
      </c>
      <c r="E8" s="11">
        <f>IF(OR(C8="",D8=""),"",D8-C8+1)</f>
      </c>
      <c r="F8" s="12">
        <v>0.6</v>
      </c>
      <c r="G8" s="9" t="s">
        <v>18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</row>
    <row r="9" spans="1:78" x14ac:dyDescent="0.25">
      <c r="A9" s="14" t="s">
        <v>19</v>
      </c>
      <c r="B9" s="14" t="s">
        <v>20</v>
      </c>
      <c r="C9" s="15">
        <v>46325.875</v>
      </c>
      <c r="D9" s="15">
        <v>46339.875</v>
      </c>
      <c r="E9" s="16">
        <f>IF(OR(C9="",D9=""),"",D9-C9+1)</f>
      </c>
      <c r="F9" s="17">
        <v>0.3</v>
      </c>
      <c r="G9" s="14" t="s">
        <v>18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</row>
    <row r="10" spans="1:78" x14ac:dyDescent="0.25">
      <c r="A10" s="9" t="s">
        <v>21</v>
      </c>
      <c r="B10" s="9" t="s">
        <v>15</v>
      </c>
      <c r="C10" s="10">
        <v>46333.875</v>
      </c>
      <c r="D10" s="10">
        <v>46350.875</v>
      </c>
      <c r="E10" s="11">
        <f>IF(OR(C10="",D10=""),"",D10-C10+1)</f>
      </c>
      <c r="F10" s="12">
        <v>0</v>
      </c>
      <c r="G10" s="9" t="s">
        <v>22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</row>
    <row r="11" spans="1:78" x14ac:dyDescent="0.25">
      <c r="A11" s="14" t="s">
        <v>23</v>
      </c>
      <c r="B11" s="14" t="s">
        <v>17</v>
      </c>
      <c r="C11" s="15">
        <v>46349.875</v>
      </c>
      <c r="D11" s="15">
        <v>46357.875</v>
      </c>
      <c r="E11" s="16">
        <f>IF(OR(C11="",D11=""),"",D11-C11+1)</f>
      </c>
      <c r="F11" s="17">
        <v>0</v>
      </c>
      <c r="G11" s="14" t="s">
        <v>22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</row>
    <row r="12" spans="1:78" x14ac:dyDescent="0.25">
      <c r="A12" s="9" t="s">
        <v>24</v>
      </c>
      <c r="B12" s="9" t="s">
        <v>12</v>
      </c>
      <c r="C12" s="10">
        <v>46356.875</v>
      </c>
      <c r="D12" s="10">
        <v>46360.875</v>
      </c>
      <c r="E12" s="11">
        <f>IF(OR(C12="",D12=""),"",D12-C12+1)</f>
      </c>
      <c r="F12" s="12">
        <v>0</v>
      </c>
      <c r="G12" s="9" t="s">
        <v>22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</row>
    <row r="13" spans="1:78" x14ac:dyDescent="0.25">
      <c r="A13" s="14" t="s">
        <v>25</v>
      </c>
      <c r="B13" s="14" t="s">
        <v>12</v>
      </c>
      <c r="C13" s="15">
        <v>46361.875</v>
      </c>
      <c r="D13" s="15">
        <v>46362.875</v>
      </c>
      <c r="E13" s="16">
        <f>IF(OR(C13="",D13=""),"",D13-C13+1)</f>
      </c>
      <c r="F13" s="17">
        <v>0</v>
      </c>
      <c r="G13" s="14" t="s">
        <v>22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</row>
    <row r="14" spans="1:78" x14ac:dyDescent="0.25">
      <c r="A14" s="9"/>
      <c r="B14" s="9"/>
      <c r="C14" s="10"/>
      <c r="D14" s="10"/>
      <c r="E14" s="11">
        <f>IF(OR(C14="",D14=""),"",D14-C14+1)</f>
      </c>
      <c r="F14" s="12"/>
      <c r="G14" s="9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</row>
    <row r="15" spans="1:78" x14ac:dyDescent="0.25">
      <c r="A15" s="14"/>
      <c r="B15" s="14"/>
      <c r="C15" s="15"/>
      <c r="D15" s="15"/>
      <c r="E15" s="16">
        <f>IF(OR(C15="",D15=""),"",D15-C15+1)</f>
      </c>
      <c r="F15" s="17"/>
      <c r="G15" s="14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</row>
    <row r="16" spans="1:78" x14ac:dyDescent="0.25">
      <c r="A16" s="9"/>
      <c r="B16" s="9"/>
      <c r="C16" s="10"/>
      <c r="D16" s="10"/>
      <c r="E16" s="11">
        <f>IF(OR(C16="",D16=""),"",D16-C16+1)</f>
      </c>
      <c r="F16" s="12"/>
      <c r="G16" s="9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</row>
    <row r="17" spans="1:78" x14ac:dyDescent="0.25">
      <c r="A17" s="14"/>
      <c r="B17" s="14"/>
      <c r="C17" s="15"/>
      <c r="D17" s="15"/>
      <c r="E17" s="16">
        <f>IF(OR(C17="",D17=""),"",D17-C17+1)</f>
      </c>
      <c r="F17" s="17"/>
      <c r="G17" s="14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</row>
    <row r="18" spans="1:78" x14ac:dyDescent="0.25">
      <c r="A18" s="9"/>
      <c r="B18" s="9"/>
      <c r="C18" s="10"/>
      <c r="D18" s="10"/>
      <c r="E18" s="11">
        <f>IF(OR(C18="",D18=""),"",D18-C18+1)</f>
      </c>
      <c r="F18" s="12"/>
      <c r="G18" s="9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</row>
    <row r="19" spans="1:78" x14ac:dyDescent="0.25">
      <c r="A19" s="14"/>
      <c r="B19" s="14"/>
      <c r="C19" s="15"/>
      <c r="D19" s="15"/>
      <c r="E19" s="16">
        <f>IF(OR(C19="",D19=""),"",D19-C19+1)</f>
      </c>
      <c r="F19" s="17"/>
      <c r="G19" s="14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</row>
    <row r="20" spans="1:78" x14ac:dyDescent="0.25">
      <c r="A20" s="9"/>
      <c r="B20" s="9"/>
      <c r="C20" s="10"/>
      <c r="D20" s="10"/>
      <c r="E20" s="11">
        <f>IF(OR(C20="",D20=""),"",D20-C20+1)</f>
      </c>
      <c r="F20" s="12"/>
      <c r="G20" s="9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</row>
    <row r="21" spans="1:78" x14ac:dyDescent="0.25">
      <c r="A21" s="14"/>
      <c r="B21" s="14"/>
      <c r="C21" s="15"/>
      <c r="D21" s="15"/>
      <c r="E21" s="16">
        <f>IF(OR(C21="",D21=""),"",D21-C21+1)</f>
      </c>
      <c r="F21" s="17"/>
      <c r="G21" s="14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</row>
    <row r="22" spans="1:78" x14ac:dyDescent="0.25">
      <c r="A22" s="9"/>
      <c r="B22" s="9"/>
      <c r="C22" s="10"/>
      <c r="D22" s="10"/>
      <c r="E22" s="11">
        <f>IF(OR(C22="",D22=""),"",D22-C22+1)</f>
      </c>
      <c r="F22" s="12"/>
      <c r="G22" s="9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</row>
    <row r="23" spans="1:78" x14ac:dyDescent="0.25">
      <c r="A23" s="14"/>
      <c r="B23" s="14"/>
      <c r="C23" s="15"/>
      <c r="D23" s="15"/>
      <c r="E23" s="16">
        <f>IF(OR(C23="",D23=""),"",D23-C23+1)</f>
      </c>
      <c r="F23" s="17"/>
      <c r="G23" s="14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</row>
    <row r="24" spans="1:78" x14ac:dyDescent="0.25">
      <c r="A24" s="9"/>
      <c r="B24" s="9"/>
      <c r="C24" s="10"/>
      <c r="D24" s="10"/>
      <c r="E24" s="11">
        <f>IF(OR(C24="",D24=""),"",D24-C24+1)</f>
      </c>
      <c r="F24" s="12"/>
      <c r="G24" s="9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</row>
    <row r="25" spans="1:78" x14ac:dyDescent="0.25">
      <c r="A25" s="14"/>
      <c r="B25" s="14"/>
      <c r="C25" s="15"/>
      <c r="D25" s="15"/>
      <c r="E25" s="16">
        <f>IF(OR(C25="",D25=""),"",D25-C25+1)</f>
      </c>
      <c r="F25" s="17"/>
      <c r="G25" s="14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</row>
    <row r="26" spans="1:78" x14ac:dyDescent="0.25">
      <c r="A26" s="9"/>
      <c r="B26" s="9"/>
      <c r="C26" s="10"/>
      <c r="D26" s="10"/>
      <c r="E26" s="11">
        <f>IF(OR(C26="",D26=""),"",D26-C26+1)</f>
      </c>
      <c r="F26" s="12"/>
      <c r="G26" s="9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</row>
    <row r="27" spans="1:78" x14ac:dyDescent="0.25">
      <c r="A27" s="14"/>
      <c r="B27" s="14"/>
      <c r="C27" s="15"/>
      <c r="D27" s="15"/>
      <c r="E27" s="16">
        <f>IF(OR(C27="",D27=""),"",D27-C27+1)</f>
      </c>
      <c r="F27" s="17"/>
      <c r="G27" s="14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</row>
    <row r="28" spans="1:78" x14ac:dyDescent="0.25">
      <c r="A28" s="9"/>
      <c r="B28" s="9"/>
      <c r="C28" s="10"/>
      <c r="D28" s="10"/>
      <c r="E28" s="11">
        <f>IF(OR(C28="",D28=""),"",D28-C28+1)</f>
      </c>
      <c r="F28" s="12"/>
      <c r="G28" s="9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</row>
    <row r="29" spans="1:78" x14ac:dyDescent="0.25">
      <c r="A29" s="14"/>
      <c r="B29" s="14"/>
      <c r="C29" s="15"/>
      <c r="D29" s="15"/>
      <c r="E29" s="16">
        <f>IF(OR(C29="",D29=""),"",D29-C29+1)</f>
      </c>
      <c r="F29" s="17"/>
      <c r="G29" s="14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</row>
    <row r="30" spans="1:78" x14ac:dyDescent="0.25">
      <c r="A30" s="9"/>
      <c r="B30" s="9"/>
      <c r="C30" s="10"/>
      <c r="D30" s="10"/>
      <c r="E30" s="11">
        <f>IF(OR(C30="",D30=""),"",D30-C30+1)</f>
      </c>
      <c r="F30" s="12"/>
      <c r="G30" s="9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</row>
    <row r="31" spans="1:78" x14ac:dyDescent="0.25">
      <c r="A31" s="14"/>
      <c r="B31" s="14"/>
      <c r="C31" s="15"/>
      <c r="D31" s="15"/>
      <c r="E31" s="16">
        <f>IF(OR(C31="",D31=""),"",D31-C31+1)</f>
      </c>
      <c r="F31" s="17"/>
      <c r="G31" s="14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</row>
    <row r="32" spans="1:78" x14ac:dyDescent="0.25">
      <c r="A32" s="9"/>
      <c r="B32" s="9"/>
      <c r="C32" s="10"/>
      <c r="D32" s="10"/>
      <c r="E32" s="11">
        <f>IF(OR(C32="",D32=""),"",D32-C32+1)</f>
      </c>
      <c r="F32" s="12"/>
      <c r="G32" s="9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</row>
    <row r="33" spans="1:78" x14ac:dyDescent="0.25">
      <c r="A33" s="14"/>
      <c r="B33" s="14"/>
      <c r="C33" s="15"/>
      <c r="D33" s="15"/>
      <c r="E33" s="16">
        <f>IF(OR(C33="",D33=""),"",D33-C33+1)</f>
      </c>
      <c r="F33" s="17"/>
      <c r="G33" s="14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</row>
    <row r="34" spans="1:78" x14ac:dyDescent="0.25">
      <c r="A34" s="9"/>
      <c r="B34" s="9"/>
      <c r="C34" s="10"/>
      <c r="D34" s="10"/>
      <c r="E34" s="11">
        <f>IF(OR(C34="",D34=""),"",D34-C34+1)</f>
      </c>
      <c r="F34" s="12"/>
      <c r="G34" s="9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</row>
    <row r="35" spans="1:78" x14ac:dyDescent="0.25">
      <c r="A35" s="14"/>
      <c r="B35" s="14"/>
      <c r="C35" s="15"/>
      <c r="D35" s="15"/>
      <c r="E35" s="16">
        <f>IF(OR(C35="",D35=""),"",D35-C35+1)</f>
      </c>
      <c r="F35" s="17"/>
      <c r="G35" s="14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</row>
    <row r="37" spans="1:5" x14ac:dyDescent="0.25">
      <c r="A37" s="3" t="s">
        <v>26</v>
      </c>
      <c r="B37" s="18"/>
      <c r="C37" s="19"/>
      <c r="D37" s="20"/>
      <c r="E37" s="21"/>
    </row>
    <row r="38" spans="2:5" x14ac:dyDescent="0.25">
      <c r="B38" s="22" t="s">
        <v>27</v>
      </c>
      <c r="C38" s="22" t="s">
        <v>28</v>
      </c>
      <c r="D38" s="22" t="s">
        <v>29</v>
      </c>
      <c r="E38" s="22" t="s">
        <v>30</v>
      </c>
    </row>
  </sheetData>
  <mergeCells count="2">
    <mergeCell ref="A1:BZ1"/>
    <mergeCell ref="A2:BZ2"/>
  </mergeCells>
  <conditionalFormatting sqref="I6:BZ35">
    <cfRule type="expression" dxfId="0" priority="1">
      <formula>AND($C6&lt;&gt;"",I$5&gt;=$C6,I$5&lt;$C6+$E6*$F6)</formula>
    </cfRule>
  </conditionalFormatting>
  <conditionalFormatting sqref="I6:BZ35">
    <cfRule type="expression" dxfId="1" priority="2">
      <formula>AND($C6&lt;&gt;"",I$5&gt;=$C6,I$5&lt;=$D6)</formula>
    </cfRule>
  </conditionalFormatting>
  <conditionalFormatting sqref="I6:BZ35">
    <cfRule type="expression" dxfId="2" priority="3">
      <formula>I$5=TODAY()</formula>
    </cfRule>
  </conditionalFormatting>
  <conditionalFormatting sqref="I6:BZ35">
    <cfRule type="expression" dxfId="3" priority="4">
      <formula>OR(WEEKDAY(I$5)=6,WEEKDAY(I$5)=7)</formula>
    </cfRule>
  </conditionalFormatting>
  <conditionalFormatting sqref="G6:G35">
    <cfRule type="expression" dxfId="4" priority="5">
      <formula>$G6="Done"</formula>
    </cfRule>
  </conditionalFormatting>
  <conditionalFormatting sqref="G6:G35">
    <cfRule type="expression" dxfId="5" priority="6">
      <formula>$G6="Blocked"</formula>
    </cfRule>
  </conditionalFormatting>
  <conditionalFormatting sqref="G6:G35">
    <cfRule type="expression" dxfId="6" priority="7">
      <formula>$G6="In progress"</formula>
    </cfRule>
  </conditionalFormatting>
  <conditionalFormatting sqref="D6:D35">
    <cfRule type="expression" dxfId="7" priority="8">
      <formula>AND($D6&lt;&gt;"",$D6&lt;TODAY(),$G6&lt;&gt;"Done")</formula>
    </cfRule>
  </conditionalFormatting>
  <dataValidations count="4">
    <dataValidation type="decimal" allowBlank="1" showErrorMessage="1" error="Enter a percentage between 0% and 100%." sqref="F10:F35">
      <formula1>0</formula1>
      <formula2>1</formula2>
    </dataValidation>
    <dataValidation type="decimal" allowBlank="1" showErrorMessage="1" error="Enter a percentage between 0% and 100%." sqref="F6:F35">
      <formula1>0</formula1>
      <formula2>1</formula2>
    </dataValidation>
    <dataValidation type="list" allowBlank="1" sqref="G10:G35">
      <formula1>Lists!$A$2:$A$5</formula1>
    </dataValidation>
    <dataValidation type="list" allowBlank="1" sqref="G6:G35">
      <formula1>Lists!$A$2:$A$5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FormatPr defaultRowHeight="15" outlineLevelRow="0" outlineLevelCol="0" x14ac:dyDescent="55"/>
  <cols>
    <col min="1" max="1" width="20" customWidth="1"/>
  </cols>
  <sheetData>
    <row r="1" spans="1:1" x14ac:dyDescent="0.25">
      <c r="A1" s="23" t="s">
        <v>10</v>
      </c>
    </row>
    <row r="2" spans="1:1" x14ac:dyDescent="0.25">
      <c r="A2" t="s">
        <v>22</v>
      </c>
    </row>
    <row r="3" spans="1:1" x14ac:dyDescent="0.25">
      <c r="A3" t="s">
        <v>18</v>
      </c>
    </row>
    <row r="4" spans="1:1" x14ac:dyDescent="0.25">
      <c r="A4" t="s">
        <v>13</v>
      </c>
    </row>
    <row r="5" spans="1:1" x14ac:dyDescent="0.25">
      <c r="A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3"/>
  <sheetFormatPr defaultRowHeight="15" outlineLevelRow="0" outlineLevelCol="0" x14ac:dyDescent="55"/>
  <cols>
    <col min="1" max="1" width="100" customWidth="1"/>
  </cols>
  <sheetData>
    <row r="1" ht="34" customHeight="1" spans="1:1" x14ac:dyDescent="0.25">
      <c r="A1" s="1" t="s">
        <v>32</v>
      </c>
    </row>
    <row r="2" spans="1:1" x14ac:dyDescent="0.25">
      <c r="A2" s="2" t="s">
        <v>33</v>
      </c>
    </row>
    <row r="4" spans="1:1" x14ac:dyDescent="0.25">
      <c r="A4" s="24" t="s">
        <v>34</v>
      </c>
    </row>
    <row r="5" spans="1:1" x14ac:dyDescent="0.25">
      <c r="A5" s="25" t="s">
        <v>35</v>
      </c>
    </row>
    <row r="6" spans="1:1" x14ac:dyDescent="0.25">
      <c r="A6" s="25" t="s">
        <v>36</v>
      </c>
    </row>
    <row r="7" spans="1:1" x14ac:dyDescent="0.25">
      <c r="A7" s="25" t="s">
        <v>37</v>
      </c>
    </row>
    <row r="8" spans="1:1" x14ac:dyDescent="0.25">
      <c r="A8" s="25" t="s">
        <v>38</v>
      </c>
    </row>
    <row r="9" spans="1:1" x14ac:dyDescent="0.25">
      <c r="A9" s="25" t="s">
        <v>39</v>
      </c>
    </row>
    <row r="10" spans="1:1" x14ac:dyDescent="0.25">
      <c r="A10" s="25" t="s">
        <v>40</v>
      </c>
    </row>
    <row r="11" spans="1:1" x14ac:dyDescent="0.25">
      <c r="A11" s="25" t="s">
        <v>41</v>
      </c>
    </row>
    <row r="12" spans="1:1" x14ac:dyDescent="0.25">
      <c r="A12" s="25" t="s">
        <v>42</v>
      </c>
    </row>
    <row r="13" spans="1:1" x14ac:dyDescent="0.25">
      <c r="A13" s="25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Gantt</vt:lpstr>
      <vt:lpstr>Lists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2026-10-19T04:50:51Z</dcterms:created>
  <dcterms:modified xsi:type="dcterms:W3CDTF">2026-10-19T04:50:51Z</dcterms:modified>
</cp:coreProperties>
</file>